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calcPr calcId="144525"/>
</workbook>
</file>

<file path=xl/sharedStrings.xml><?xml version="1.0" encoding="utf-8"?>
<sst xmlns="http://schemas.openxmlformats.org/spreadsheetml/2006/main" count="50" uniqueCount="20">
  <si>
    <t>附件5</t>
  </si>
  <si>
    <t>部门绩效自评结果公开汇总表</t>
  </si>
  <si>
    <t>主管部门：北苑街道办事处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</si>
  <si>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</si>
  <si>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</si>
  <si>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</si>
  <si>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</si>
  <si>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</si>
  <si>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</si>
  <si>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</si>
  <si>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</si>
  <si>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</si>
  <si>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</si>
  <si>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</si>
  <si>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</si>
  <si>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</si>
  <si>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</si>
  <si>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北苑街道办事处</t>
  </si>
  <si>
    <t>优秀</t>
  </si>
  <si>
    <t>D级危房租房补贴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</si>
</sst>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00_ "/>
    <numFmt numFmtId="178" formatCode="0.00_ "/>
  </numFmts>
  <fonts count="28"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8" applyNumberFormat="0" applyAlignment="0" applyProtection="0">
      <alignment vertical="center"/>
    </xf>
    <xf numFmtId="0" fontId="22" fillId="11" borderId="14" applyNumberFormat="0" applyAlignment="0" applyProtection="0">
      <alignment vertical="center"/>
    </xf>
    <xf numFmtId="0" fontId="23" fillId="12" borderId="1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8" fillId="0" borderId="10" xfId="49" applyFont="1" applyBorder="1" applyAlignment="1" applyProtection="1">
      <alignment horizontal="center" vertical="center" wrapText="1"/>
      <protection locked="0" hidden="1"/>
    </xf>
    <xf numFmtId="0" fontId="1" fillId="0" borderId="4" xfId="0" applyFont="1" applyFill="1" applyBorder="1" applyAlignment="1">
      <alignment vertical="center"/>
    </xf>
    <xf numFmtId="176" fontId="8" fillId="0" borderId="11" xfId="49" applyNumberFormat="1" applyFont="1" applyFill="1" applyBorder="1" applyAlignment="1" applyProtection="1">
      <alignment vertical="center" wrapText="1"/>
      <protection locked="0" hidden="1"/>
    </xf>
    <xf numFmtId="177" fontId="8" fillId="0" borderId="11" xfId="49" applyNumberFormat="1" applyFont="1" applyFill="1" applyBorder="1" applyAlignment="1" applyProtection="1">
      <alignment vertical="center" wrapText="1"/>
      <protection locked="0" hidden="1"/>
    </xf>
    <xf numFmtId="178" fontId="8" fillId="0" borderId="11" xfId="49" applyNumberFormat="1" applyFont="1" applyFill="1" applyBorder="1" applyAlignment="1" applyProtection="1">
      <alignment vertical="center" wrapText="1"/>
      <protection locked="0" hidden="1"/>
    </xf>
    <xf numFmtId="176" fontId="8" fillId="0" borderId="11" xfId="49" applyNumberFormat="1" applyFont="1" applyBorder="1" applyAlignment="1" applyProtection="1">
      <alignment vertical="center" wrapText="1"/>
      <protection locked="0" hidden="1"/>
    </xf>
    <xf numFmtId="0" fontId="1" fillId="0" borderId="12" xfId="0" applyFont="1" applyFill="1" applyBorder="1" applyAlignment="1">
      <alignment vertical="center"/>
    </xf>
    <xf numFmtId="178" fontId="8" fillId="0" borderId="11" xfId="49" applyNumberFormat="1" applyFont="1" applyBorder="1" applyAlignment="1" applyProtection="1">
      <alignment vertical="center" wrapText="1"/>
      <protection locked="0" hidden="1"/>
    </xf>
    <xf numFmtId="0" fontId="1" fillId="0" borderId="13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177" fontId="8" fillId="0" borderId="11" xfId="49" applyNumberFormat="1" applyFont="1" applyBorder="1" applyAlignment="1" applyProtection="1">
      <alignment vertical="center" wrapText="1"/>
      <protection locked="0" hidden="1"/>
    </xf>
    <xf numFmtId="0" fontId="1" fillId="0" borderId="5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15.xml"/><Relationship Id="rId17" Type="http://schemas.openxmlformats.org/officeDocument/2006/relationships/externalLink" Target="externalLinks/externalLink14.xml"/><Relationship Id="rId16" Type="http://schemas.openxmlformats.org/officeDocument/2006/relationships/externalLink" Target="externalLinks/externalLink13.xml"/><Relationship Id="rId15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11.xml"/><Relationship Id="rId13" Type="http://schemas.openxmlformats.org/officeDocument/2006/relationships/externalLink" Target="externalLinks/externalLink10.xml"/><Relationship Id="rId12" Type="http://schemas.openxmlformats.org/officeDocument/2006/relationships/externalLink" Target="externalLinks/externalLink9.xml"/><Relationship Id="rId11" Type="http://schemas.openxmlformats.org/officeDocument/2006/relationships/externalLink" Target="externalLinks/externalLink8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5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6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7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8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9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20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6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8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9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0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3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8468;&#20214;2&#65306;&#37096;&#38376;&#39044;&#31639;&#39033;&#30446;&#32489;&#25928;&#33258;&#35780;&#34920;&#65288;&#24102;&#20844;&#24335;&#65289;\&#39033;&#30446;%20(14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2024年残疾人就业保障金</v>
          </cell>
        </row>
        <row r="5">
          <cell r="D5" t="str">
            <v>9.521524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石财城（2023）26号2023年既有住宅加装电梯市级补助资金</v>
          </cell>
        </row>
        <row r="5">
          <cell r="D5" t="str">
            <v>22.000000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石财建【2024】80号2024年11-12月份扬尘污染防治网格工作经费</v>
          </cell>
        </row>
        <row r="5">
          <cell r="F5" t="str">
            <v>0.240000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石财建【2024】110号2025年1月市级发放街道网格资金</v>
          </cell>
        </row>
        <row r="5">
          <cell r="D5" t="str">
            <v>0.120000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石财建【2024】110号2025年市级放发街道网格资金</v>
          </cell>
        </row>
        <row r="5">
          <cell r="D5" t="str">
            <v>1.320000</v>
          </cell>
        </row>
        <row r="5">
          <cell r="I5" t="str">
            <v>1.200000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石财教[2024]101号2025年中央支持地方公共文化服务体系建设补助资金</v>
          </cell>
        </row>
        <row r="5">
          <cell r="F5" t="str">
            <v>0.391000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卫生健康工作经费</v>
          </cell>
        </row>
        <row r="5">
          <cell r="F5" t="str">
            <v>1.650000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城管综合执法劳务派遣人员经费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城市社区经济责任审计费用</v>
          </cell>
        </row>
        <row r="5">
          <cell r="D5" t="str">
            <v>1.050000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城维经费补助</v>
          </cell>
        </row>
        <row r="5">
          <cell r="I5" t="str">
            <v>5.499955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大气环保网格员经费</v>
          </cell>
        </row>
        <row r="5">
          <cell r="D5" t="str">
            <v>8.540000</v>
          </cell>
        </row>
        <row r="5">
          <cell r="I5" t="str">
            <v>8.209472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党建经费</v>
          </cell>
        </row>
        <row r="5">
          <cell r="D5" t="str">
            <v>12.440000</v>
          </cell>
        </row>
        <row r="5">
          <cell r="I5" t="str">
            <v>12.437350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独生子女父母退休奖励</v>
          </cell>
        </row>
        <row r="5">
          <cell r="D5" t="str">
            <v>0.300000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基础性社区工作经费</v>
          </cell>
        </row>
        <row r="5">
          <cell r="F5" t="str">
            <v>23.660000</v>
          </cell>
        </row>
        <row r="5">
          <cell r="I5" t="str">
            <v>23.659821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C3" t="str">
            <v>奖励性社区工作经费（含安监、团委、武装部经费）</v>
          </cell>
        </row>
        <row r="5">
          <cell r="D5" t="str">
            <v>10.140000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tabSelected="1" workbookViewId="0">
      <pane ySplit="6" topLeftCell="A7" activePane="bottomLeft" state="frozen"/>
      <selection/>
      <selection pane="bottomLeft" activeCell="N3" sqref="N3"/>
    </sheetView>
  </sheetViews>
  <sheetFormatPr defaultColWidth="8.75" defaultRowHeight="13.5"/>
  <cols>
    <col min="1" max="1" width="7.25" style="4" customWidth="1"/>
    <col min="2" max="2" width="26.75" style="5" customWidth="1"/>
    <col min="3" max="3" width="13.75" style="1" customWidth="1"/>
    <col min="4" max="7" width="10.375" style="1" customWidth="1"/>
    <col min="8" max="8" width="21.5" style="1" customWidth="1"/>
    <col min="9" max="9" width="14.25" style="1" customWidth="1"/>
    <col min="10" max="10" width="14.875" style="1" customWidth="1"/>
    <col min="11" max="11" width="14" style="1" customWidth="1"/>
    <col min="12" max="12" width="17.375" style="1" customWidth="1"/>
    <col min="13" max="16384" width="8.75" style="1"/>
  </cols>
  <sheetData>
    <row r="1" s="1" customFormat="1" ht="20.25" spans="1:2">
      <c r="A1" s="6" t="s">
        <v>0</v>
      </c>
      <c r="B1" s="7"/>
    </row>
    <row r="2" s="1" customFormat="1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s="1" customFormat="1" ht="15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2" customFormat="1" ht="26.1" customHeight="1" spans="1:12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37" t="s">
        <v>3</v>
      </c>
      <c r="K4" s="37"/>
      <c r="L4" s="37"/>
    </row>
    <row r="5" s="3" customFormat="1" ht="20.1" customHeight="1" spans="1:12">
      <c r="A5" s="15" t="s">
        <v>4</v>
      </c>
      <c r="B5" s="16" t="s">
        <v>5</v>
      </c>
      <c r="C5" s="17" t="s">
        <v>6</v>
      </c>
      <c r="D5" s="18" t="s">
        <v>7</v>
      </c>
      <c r="E5" s="19"/>
      <c r="F5" s="19"/>
      <c r="G5" s="20"/>
      <c r="H5" s="15" t="s">
        <v>8</v>
      </c>
      <c r="I5" s="15" t="s">
        <v>9</v>
      </c>
      <c r="J5" s="15" t="s">
        <v>10</v>
      </c>
      <c r="K5" s="15" t="s">
        <v>11</v>
      </c>
      <c r="L5" s="15" t="s">
        <v>12</v>
      </c>
    </row>
    <row r="6" s="4" customFormat="1" ht="20.1" customHeight="1" spans="1:12">
      <c r="A6" s="21"/>
      <c r="B6" s="22"/>
      <c r="C6" s="17"/>
      <c r="D6" s="23" t="s">
        <v>13</v>
      </c>
      <c r="E6" s="23" t="s">
        <v>14</v>
      </c>
      <c r="F6" s="23" t="s">
        <v>15</v>
      </c>
      <c r="G6" s="23" t="s">
        <v>16</v>
      </c>
      <c r="H6" s="21"/>
      <c r="I6" s="21"/>
      <c r="J6" s="21"/>
      <c r="K6" s="21"/>
      <c r="L6" s="21"/>
    </row>
    <row r="7" s="1" customFormat="1" ht="26" customHeight="1" spans="1:12">
      <c r="A7" s="24">
        <v>1</v>
      </c>
      <c r="B7" s="25" t="str">
        <f>IF([1]Sheet1!$C$3=0,"",[1]Sheet1!$C$3)</f>
        <v>2024年残疾人就业保障金</v>
      </c>
      <c r="C7" s="26" t="s">
        <v>17</v>
      </c>
      <c r="D7" s="26"/>
      <c r="E7" s="26"/>
      <c r="F7" s="26"/>
      <c r="G7" s="27">
        <f>IF([1]Sheet1!$D$5+0=0,"",[1]Sheet1!$D$5+0)</f>
        <v>9.521524</v>
      </c>
      <c r="H7" s="27">
        <f>IF([1]Sheet1!$D$5+0=0,"",[1]Sheet1!$D$5+0)</f>
        <v>9.521524</v>
      </c>
      <c r="I7" s="26">
        <v>0</v>
      </c>
      <c r="J7" s="26">
        <v>0</v>
      </c>
      <c r="K7" s="26">
        <v>96</v>
      </c>
      <c r="L7" s="24" t="s">
        <v>18</v>
      </c>
    </row>
    <row r="8" s="1" customFormat="1" ht="26" customHeight="1" spans="1:12">
      <c r="A8" s="24">
        <v>2</v>
      </c>
      <c r="B8" s="25" t="s">
        <v>19</v>
      </c>
      <c r="C8" s="26" t="s">
        <v>17</v>
      </c>
      <c r="D8" s="26"/>
      <c r="E8" s="26"/>
      <c r="F8" s="26"/>
      <c r="G8" s="28">
        <v>15.0819</v>
      </c>
      <c r="H8" s="28">
        <v>15.0819</v>
      </c>
      <c r="I8" s="26">
        <v>0</v>
      </c>
      <c r="J8" s="26">
        <v>0</v>
      </c>
      <c r="K8" s="26">
        <v>96</v>
      </c>
      <c r="L8" s="24" t="s">
        <v>18</v>
      </c>
    </row>
    <row r="9" s="1" customFormat="1" ht="26" customHeight="1" spans="1:12">
      <c r="A9" s="24">
        <v>3</v>
      </c>
      <c r="B9" s="25" t="str">
        <f>IF([2]Sheet1!$C$3=0,"",[2]Sheet1!$C$3)</f>
        <v>城管综合执法劳务派遣人员经费</v>
      </c>
      <c r="C9" s="26" t="s">
        <v>17</v>
      </c>
      <c r="D9" s="26"/>
      <c r="E9" s="26"/>
      <c r="F9" s="26"/>
      <c r="G9" s="27">
        <v>60.616393</v>
      </c>
      <c r="H9" s="27">
        <v>60.616393</v>
      </c>
      <c r="I9" s="26">
        <v>0</v>
      </c>
      <c r="J9" s="26">
        <v>0</v>
      </c>
      <c r="K9" s="26">
        <v>96</v>
      </c>
      <c r="L9" s="24" t="s">
        <v>18</v>
      </c>
    </row>
    <row r="10" s="1" customFormat="1" ht="26" customHeight="1" spans="1:15">
      <c r="A10" s="24">
        <v>4</v>
      </c>
      <c r="B10" s="25" t="str">
        <f>IF([3]Sheet1!$C$3=0,"",[3]Sheet1!$C$3)</f>
        <v>城市社区经济责任审计费用</v>
      </c>
      <c r="C10" s="26" t="s">
        <v>17</v>
      </c>
      <c r="D10" s="26"/>
      <c r="E10" s="26"/>
      <c r="F10" s="26"/>
      <c r="G10" s="29">
        <f>IF([3]Sheet1!$D$5+0=0,"",[3]Sheet1!$D$5+0)</f>
        <v>1.05</v>
      </c>
      <c r="H10" s="29">
        <f>IF([3]Sheet1!$D$5+0=0,"",[3]Sheet1!$D$5+0)</f>
        <v>1.05</v>
      </c>
      <c r="I10" s="26">
        <v>0</v>
      </c>
      <c r="J10" s="26">
        <v>0</v>
      </c>
      <c r="K10" s="26">
        <v>90</v>
      </c>
      <c r="L10" s="24" t="s">
        <v>18</v>
      </c>
      <c r="M10" s="2"/>
      <c r="N10" s="2"/>
      <c r="O10" s="2"/>
    </row>
    <row r="11" s="1" customFormat="1" ht="26" customHeight="1" spans="1:15">
      <c r="A11" s="24">
        <v>5</v>
      </c>
      <c r="B11" s="25" t="str">
        <f>IF([4]Sheet1!$C$3=0,"",[4]Sheet1!$C$3)</f>
        <v>城维经费补助</v>
      </c>
      <c r="C11" s="26" t="s">
        <v>17</v>
      </c>
      <c r="D11" s="26"/>
      <c r="E11" s="26"/>
      <c r="F11" s="26"/>
      <c r="G11" s="27">
        <v>5.5</v>
      </c>
      <c r="H11" s="30">
        <f>IF([4]Sheet1!$I$5+0=0,"",[4]Sheet1!$I$5+0)</f>
        <v>5.499955</v>
      </c>
      <c r="I11" s="26">
        <v>4.5e-5</v>
      </c>
      <c r="J11" s="26">
        <v>4.5e-5</v>
      </c>
      <c r="K11" s="26">
        <v>90</v>
      </c>
      <c r="L11" s="24" t="s">
        <v>18</v>
      </c>
      <c r="M11" s="3"/>
      <c r="N11" s="3"/>
      <c r="O11" s="3"/>
    </row>
    <row r="12" s="1" customFormat="1" ht="26" customHeight="1" spans="1:15">
      <c r="A12" s="24">
        <v>6</v>
      </c>
      <c r="B12" s="25" t="str">
        <f>IF([5]Sheet1!$C$3=0,"",[5]Sheet1!$C$3)</f>
        <v>大气环保网格员经费</v>
      </c>
      <c r="C12" s="26" t="s">
        <v>17</v>
      </c>
      <c r="D12" s="26"/>
      <c r="E12" s="26"/>
      <c r="F12" s="26"/>
      <c r="G12" s="27">
        <f>IF([5]Sheet1!$D$5+0=0,"",[5]Sheet1!$D$5+0)</f>
        <v>8.54</v>
      </c>
      <c r="H12" s="30">
        <f>IF([5]Sheet1!$I$5+0=0,"",[5]Sheet1!$I$5+0)</f>
        <v>8.209472</v>
      </c>
      <c r="I12" s="26">
        <f>G12-H12</f>
        <v>0.330527999999999</v>
      </c>
      <c r="J12" s="26">
        <v>0.330528</v>
      </c>
      <c r="K12" s="26">
        <v>93</v>
      </c>
      <c r="L12" s="24" t="s">
        <v>18</v>
      </c>
      <c r="M12" s="4"/>
      <c r="N12" s="4"/>
      <c r="O12" s="4"/>
    </row>
    <row r="13" s="1" customFormat="1" ht="26" customHeight="1" spans="1:12">
      <c r="A13" s="24">
        <v>7</v>
      </c>
      <c r="B13" s="25" t="str">
        <f>IF([6]Sheet1!$C$3=0,"",[6]Sheet1!$C$3)</f>
        <v>党建经费</v>
      </c>
      <c r="C13" s="26" t="s">
        <v>17</v>
      </c>
      <c r="D13" s="26"/>
      <c r="E13" s="26"/>
      <c r="F13" s="26"/>
      <c r="G13" s="27">
        <f>IF([6]Sheet1!$D$5+0=0,"",[6]Sheet1!$D$5+0)</f>
        <v>12.44</v>
      </c>
      <c r="H13" s="30">
        <f>IF([6]Sheet1!$I$5+0=0,"",[6]Sheet1!$I$5+0)</f>
        <v>12.43735</v>
      </c>
      <c r="I13" s="26">
        <f>G13-H13</f>
        <v>0.00264999999999915</v>
      </c>
      <c r="J13" s="26">
        <v>0.00265</v>
      </c>
      <c r="K13" s="26">
        <v>94</v>
      </c>
      <c r="L13" s="24" t="s">
        <v>18</v>
      </c>
    </row>
    <row r="14" s="1" customFormat="1" ht="26" customHeight="1" spans="1:15">
      <c r="A14" s="24">
        <v>8</v>
      </c>
      <c r="B14" s="25" t="str">
        <f>IF([7]Sheet1!$C$3=0,"",[7]Sheet1!$C$3)</f>
        <v>独生子女父母退休奖励</v>
      </c>
      <c r="C14" s="26" t="s">
        <v>17</v>
      </c>
      <c r="D14" s="26"/>
      <c r="E14" s="26"/>
      <c r="F14" s="26"/>
      <c r="G14" s="29">
        <f>IF([7]Sheet1!$D$5+0=0,"",[7]Sheet1!$D$5+0)</f>
        <v>0.3</v>
      </c>
      <c r="H14" s="29">
        <f>IF([7]Sheet1!$D$5+0=0,"",[7]Sheet1!$D$5+0)</f>
        <v>0.3</v>
      </c>
      <c r="I14" s="26">
        <v>0</v>
      </c>
      <c r="J14" s="26">
        <v>0</v>
      </c>
      <c r="K14" s="26">
        <v>96</v>
      </c>
      <c r="L14" s="24" t="s">
        <v>18</v>
      </c>
      <c r="M14" s="2"/>
      <c r="N14" s="2"/>
      <c r="O14" s="2"/>
    </row>
    <row r="15" s="1" customFormat="1" ht="26" customHeight="1" spans="1:15">
      <c r="A15" s="24">
        <v>9</v>
      </c>
      <c r="B15" s="25" t="str">
        <f>IF([8]Sheet1!$C$3=0,"",[8]Sheet1!$C$3)</f>
        <v>基础性社区工作经费</v>
      </c>
      <c r="C15" s="26" t="s">
        <v>17</v>
      </c>
      <c r="D15" s="26"/>
      <c r="E15" s="26"/>
      <c r="F15" s="26"/>
      <c r="G15" s="30">
        <f>IF([8]Sheet1!$F$5+0=0,"",[8]Sheet1!$F$5+0)</f>
        <v>23.66</v>
      </c>
      <c r="H15" s="30">
        <f>IF([8]Sheet1!$I$5+0=0,"",[8]Sheet1!$I$5+0)</f>
        <v>23.659821</v>
      </c>
      <c r="I15" s="26">
        <f>G15-H15</f>
        <v>0.000178999999999263</v>
      </c>
      <c r="J15" s="26">
        <v>0.000179</v>
      </c>
      <c r="K15" s="26">
        <v>93</v>
      </c>
      <c r="L15" s="24" t="s">
        <v>18</v>
      </c>
      <c r="M15" s="3"/>
      <c r="N15" s="3"/>
      <c r="O15" s="3"/>
    </row>
    <row r="16" s="1" customFormat="1" ht="26" customHeight="1" spans="1:12">
      <c r="A16" s="24">
        <v>10</v>
      </c>
      <c r="B16" s="25" t="str">
        <f>IF([9]Sheet1!$C$3=0,"",[9]Sheet1!$C$3)</f>
        <v>奖励性社区工作经费（含安监、团委、武装部经费）</v>
      </c>
      <c r="C16" s="26" t="s">
        <v>17</v>
      </c>
      <c r="D16" s="26"/>
      <c r="E16" s="26"/>
      <c r="F16" s="26"/>
      <c r="G16" s="29">
        <f>IF([9]Sheet1!$D$5+0=0,"",[9]Sheet1!$D$5+0)</f>
        <v>10.14</v>
      </c>
      <c r="H16" s="29">
        <f>IF([9]Sheet1!$D$5+0=0,"",[9]Sheet1!$D$5+0)</f>
        <v>10.14</v>
      </c>
      <c r="I16" s="26">
        <v>0</v>
      </c>
      <c r="J16" s="26">
        <v>0</v>
      </c>
      <c r="K16" s="26">
        <v>94</v>
      </c>
      <c r="L16" s="24" t="s">
        <v>18</v>
      </c>
    </row>
    <row r="17" s="1" customFormat="1" ht="26" customHeight="1" spans="1:12">
      <c r="A17" s="24">
        <v>11</v>
      </c>
      <c r="B17" s="25" t="str">
        <f>IF([10]Sheet1!$C$3=0,"",[10]Sheet1!$C$3)</f>
        <v>石财城（2023）26号2023年既有住宅加装电梯市级补助资金</v>
      </c>
      <c r="C17" s="26" t="s">
        <v>17</v>
      </c>
      <c r="D17" s="26"/>
      <c r="E17" s="26"/>
      <c r="F17" s="29">
        <f>IF([10]Sheet1!$D$5+0=0,"",[10]Sheet1!$D$5+0)</f>
        <v>22</v>
      </c>
      <c r="G17" s="31"/>
      <c r="H17" s="29">
        <f>IF([10]Sheet1!$D$5+0=0,"",[10]Sheet1!$D$5+0)</f>
        <v>22</v>
      </c>
      <c r="I17" s="26">
        <v>0</v>
      </c>
      <c r="J17" s="26">
        <v>0</v>
      </c>
      <c r="K17" s="26">
        <v>97</v>
      </c>
      <c r="L17" s="24" t="s">
        <v>18</v>
      </c>
    </row>
    <row r="18" s="1" customFormat="1" ht="26" customHeight="1" spans="1:12">
      <c r="A18" s="24">
        <v>12</v>
      </c>
      <c r="B18" s="25" t="str">
        <f>IF([11]Sheet1!$C$3=0,"",[11]Sheet1!$C$3)</f>
        <v>石财建【2024】80号2024年11-12月份扬尘污染防治网格工作经费</v>
      </c>
      <c r="C18" s="26" t="s">
        <v>17</v>
      </c>
      <c r="D18" s="26"/>
      <c r="E18" s="26"/>
      <c r="F18" s="32">
        <f>IF([11]Sheet1!$F$5+0=0,"",[11]Sheet1!$F$5+0)</f>
        <v>0.24</v>
      </c>
      <c r="G18" s="33"/>
      <c r="H18" s="32">
        <f>IF([11]Sheet1!$F$5+0=0,"",[11]Sheet1!$F$5+0)</f>
        <v>0.24</v>
      </c>
      <c r="I18" s="26">
        <v>0</v>
      </c>
      <c r="J18" s="26">
        <v>0</v>
      </c>
      <c r="K18" s="26">
        <v>97</v>
      </c>
      <c r="L18" s="24" t="s">
        <v>18</v>
      </c>
    </row>
    <row r="19" s="1" customFormat="1" ht="26" customHeight="1" spans="1:12">
      <c r="A19" s="24">
        <v>13</v>
      </c>
      <c r="B19" s="25" t="str">
        <f>IF([12]Sheet1!$C$3=0,"",[12]Sheet1!$C$3)</f>
        <v>石财建【2024】110号2025年1月市级发放街道网格资金</v>
      </c>
      <c r="C19" s="26" t="s">
        <v>17</v>
      </c>
      <c r="D19" s="26"/>
      <c r="E19" s="26"/>
      <c r="F19" s="29">
        <f>IF([12]Sheet1!$D$5+0=0,"",[12]Sheet1!$D$5+0)</f>
        <v>0.12</v>
      </c>
      <c r="G19" s="33"/>
      <c r="H19" s="29">
        <f>IF([12]Sheet1!$D$5+0=0,"",[12]Sheet1!$D$5+0)</f>
        <v>0.12</v>
      </c>
      <c r="I19" s="26">
        <v>0</v>
      </c>
      <c r="J19" s="26">
        <v>0</v>
      </c>
      <c r="K19" s="26">
        <v>97</v>
      </c>
      <c r="L19" s="24" t="s">
        <v>18</v>
      </c>
    </row>
    <row r="20" s="1" customFormat="1" ht="26" customHeight="1" spans="1:12">
      <c r="A20" s="24">
        <v>14</v>
      </c>
      <c r="B20" s="25" t="str">
        <f>IF([13]Sheet1!$C$3=0,"",[13]Sheet1!$C$3)</f>
        <v>石财建【2024】110号2025年市级放发街道网格资金</v>
      </c>
      <c r="C20" s="26" t="s">
        <v>17</v>
      </c>
      <c r="D20" s="26"/>
      <c r="E20" s="26"/>
      <c r="F20" s="29">
        <f>IF([13]Sheet1!$D$5+0=0,"",[13]Sheet1!$D$5+0)</f>
        <v>1.32</v>
      </c>
      <c r="G20" s="34"/>
      <c r="H20" s="32">
        <f>IF([13]Sheet1!$I$5+0=0,"",[13]Sheet1!$I$5+0)</f>
        <v>1.2</v>
      </c>
      <c r="I20" s="26">
        <f>F20-H20</f>
        <v>0.12</v>
      </c>
      <c r="J20" s="26">
        <v>0.12</v>
      </c>
      <c r="K20" s="26">
        <v>91</v>
      </c>
      <c r="L20" s="24" t="s">
        <v>18</v>
      </c>
    </row>
    <row r="21" s="1" customFormat="1" ht="26" customHeight="1" spans="1:12">
      <c r="A21" s="24">
        <v>15</v>
      </c>
      <c r="B21" s="25" t="str">
        <f>IF([14]Sheet1!$C$3=0,"",[14]Sheet1!$C$3)</f>
        <v>石财教[2024]101号2025年中央支持地方公共文化服务体系建设补助资金</v>
      </c>
      <c r="C21" s="26" t="s">
        <v>17</v>
      </c>
      <c r="D21" s="35">
        <v>0.391</v>
      </c>
      <c r="E21" s="26"/>
      <c r="F21" s="26"/>
      <c r="G21" s="26"/>
      <c r="H21" s="35">
        <f>IF([14]Sheet1!$F$5+0=0,"",[14]Sheet1!$F$5+0)</f>
        <v>0.391</v>
      </c>
      <c r="I21" s="35">
        <f>IF([14]Sheet1!$F$5+0=0,"",[14]Sheet1!$F$5+0)</f>
        <v>0.391</v>
      </c>
      <c r="J21" s="26">
        <v>0</v>
      </c>
      <c r="K21" s="26">
        <v>97</v>
      </c>
      <c r="L21" s="24" t="s">
        <v>18</v>
      </c>
    </row>
    <row r="22" s="1" customFormat="1" ht="26" customHeight="1" spans="1:12">
      <c r="A22" s="24">
        <v>16</v>
      </c>
      <c r="B22" s="25" t="str">
        <f>IF([15]Sheet1!$C$3=0,"",[15]Sheet1!$C$3)</f>
        <v>卫生健康工作经费</v>
      </c>
      <c r="C22" s="26" t="s">
        <v>17</v>
      </c>
      <c r="D22" s="26"/>
      <c r="E22" s="26"/>
      <c r="F22" s="30"/>
      <c r="G22" s="30">
        <f>IF([15]Sheet1!$F$5+0=0,"",[15]Sheet1!$F$5+0)</f>
        <v>1.65</v>
      </c>
      <c r="H22" s="30">
        <v>1.64708</v>
      </c>
      <c r="I22" s="26">
        <f>G22-H22</f>
        <v>0.00291999999999981</v>
      </c>
      <c r="J22" s="26">
        <v>0.00292</v>
      </c>
      <c r="K22" s="26">
        <v>91</v>
      </c>
      <c r="L22" s="24" t="s">
        <v>18</v>
      </c>
    </row>
    <row r="23" s="1" customFormat="1" ht="26" customHeight="1" spans="1:12">
      <c r="A23" s="24"/>
      <c r="B23" s="36"/>
      <c r="C23" s="26"/>
      <c r="D23" s="26"/>
      <c r="E23" s="26"/>
      <c r="F23" s="26"/>
      <c r="G23" s="26"/>
      <c r="H23" s="26"/>
      <c r="I23" s="26"/>
      <c r="J23" s="26"/>
      <c r="K23" s="26"/>
      <c r="L23" s="24"/>
    </row>
    <row r="24" s="1" customFormat="1" ht="20.1" customHeight="1" spans="1:2">
      <c r="A24" s="4"/>
      <c r="B24" s="5"/>
    </row>
    <row r="25" s="1" customFormat="1" ht="20.1" customHeight="1" spans="1:2">
      <c r="A25" s="4"/>
      <c r="B25" s="5"/>
    </row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2026-04-22T08:08:00Z</dcterms:created>
  <dcterms:modified xsi:type="dcterms:W3CDTF">2026-04-28T07:52:16Z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F364EAED77DC46FC8E94CDA85C1FD9DD</vt:lpwstr>
  </property>
  <property fmtid="{D5CDD505-2E9C-101B-9397-08002B2CF9AE}" pid="3" name="KSOProductBuildVer">
    <vt:lpwstr>2052-11.8.2.12316</vt:lpwstr>
  </property>
</Properties>
</file>